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8960" windowHeight="11325"/>
  </bookViews>
  <sheets>
    <sheet name="Table 1" sheetId="1" r:id="rId1"/>
  </sheets>
  <calcPr calcId="125725" refMode="R1C1"/>
</workbook>
</file>

<file path=xl/calcChain.xml><?xml version="1.0" encoding="utf-8"?>
<calcChain xmlns="http://schemas.openxmlformats.org/spreadsheetml/2006/main">
  <c r="D25" i="1"/>
  <c r="G17"/>
  <c r="G14"/>
  <c r="G28" l="1"/>
  <c r="G42"/>
  <c r="G41" s="1"/>
  <c r="G38" l="1"/>
  <c r="G37"/>
  <c r="G35"/>
  <c r="G15"/>
  <c r="G30"/>
  <c r="G29"/>
  <c r="G21"/>
  <c r="G20" s="1"/>
  <c r="G23"/>
  <c r="G22" s="1"/>
  <c r="G26"/>
  <c r="G32"/>
  <c r="G31" s="1"/>
  <c r="G12"/>
  <c r="G11"/>
  <c r="G9"/>
  <c r="G8"/>
  <c r="G34" l="1"/>
  <c r="G36"/>
  <c r="G27"/>
  <c r="G13"/>
  <c r="G24"/>
  <c r="G10"/>
  <c r="G7"/>
  <c r="G33" l="1"/>
  <c r="G5"/>
  <c r="G16"/>
</calcChain>
</file>

<file path=xl/sharedStrings.xml><?xml version="1.0" encoding="utf-8"?>
<sst xmlns="http://schemas.openxmlformats.org/spreadsheetml/2006/main" count="105" uniqueCount="79">
  <si>
    <t xml:space="preserve">УТВЕРЖДЕН решением общего собрания </t>
  </si>
  <si>
    <t>Статья дохода 1</t>
  </si>
  <si>
    <r>
      <rPr>
        <b/>
        <sz val="12"/>
        <rFont val="Times New Roman"/>
        <family val="1"/>
        <charset val="204"/>
      </rPr>
      <t>№ статьи</t>
    </r>
  </si>
  <si>
    <r>
      <rPr>
        <b/>
        <sz val="12"/>
        <rFont val="Times New Roman"/>
        <family val="1"/>
        <charset val="204"/>
      </rPr>
      <t>Статьи расходов</t>
    </r>
  </si>
  <si>
    <r>
      <rPr>
        <b/>
        <sz val="12"/>
        <rFont val="Times New Roman"/>
        <family val="1"/>
        <charset val="204"/>
      </rPr>
      <t>Расчет(руб)</t>
    </r>
  </si>
  <si>
    <r>
      <rPr>
        <b/>
        <sz val="12"/>
        <rFont val="Times New Roman"/>
        <family val="1"/>
        <charset val="204"/>
      </rPr>
      <t>Итого по плану (руб.)</t>
    </r>
  </si>
  <si>
    <r>
      <rPr>
        <b/>
        <sz val="12"/>
        <rFont val="Times New Roman"/>
        <family val="1"/>
        <charset val="204"/>
      </rPr>
      <t>ПРИОБРЕТЕНИЕ  МАТЕРИАЛЬНО ПРОИЗВОДСТВЕННЫХ ЗАПАСОВ и СОДЕРЖАНИЕ УПРАВЛЕНИЯ</t>
    </r>
  </si>
  <si>
    <r>
      <rPr>
        <b/>
        <sz val="12"/>
        <rFont val="Times New Roman"/>
        <family val="1"/>
        <charset val="204"/>
      </rPr>
      <t>ЭЛЕКТРОСНАБЖЕНИЕ</t>
    </r>
  </si>
  <si>
    <r>
      <rPr>
        <b/>
        <sz val="12"/>
        <rFont val="Times New Roman"/>
        <family val="1"/>
        <charset val="204"/>
      </rPr>
      <t>ОБРАЩЕНИЕ С ТВЕРДЫМИ КОММУНАЛЬНЫМИ ОТХОДАМИ (ТКО)</t>
    </r>
  </si>
  <si>
    <r>
      <rPr>
        <b/>
        <sz val="12"/>
        <rFont val="Times New Roman"/>
        <family val="1"/>
        <charset val="204"/>
      </rPr>
      <t>БЛАГОУСТРОЙСТВО, СТРОИТЕЛЬСТВО</t>
    </r>
  </si>
  <si>
    <r>
      <rPr>
        <sz val="12"/>
        <rFont val="Times New Roman"/>
        <family val="1"/>
        <charset val="204"/>
      </rPr>
      <t>По факту выполненных работ</t>
    </r>
  </si>
  <si>
    <r>
      <rPr>
        <b/>
        <sz val="12"/>
        <rFont val="Times New Roman"/>
        <family val="1"/>
        <charset val="204"/>
      </rPr>
      <t>НЕПРЕДВИДЕННЫЕ РАСХОДЫ
/Штрафы/Аварийные  ситуации/и др.</t>
    </r>
  </si>
  <si>
    <t>Председатель правления                           /П.В.Осипенко/</t>
  </si>
  <si>
    <t>Колл-во</t>
  </si>
  <si>
    <t>Статья дохода 2</t>
  </si>
  <si>
    <t>Статья расхода 1</t>
  </si>
  <si>
    <t>АДМИНИСТРАТИВНО-УПРАВЛЕНЧЕСКИЕ ЗАТРАТЫ</t>
  </si>
  <si>
    <t>Статья расхода 2</t>
  </si>
  <si>
    <t>План доходов всего на 2022г.</t>
  </si>
  <si>
    <t>Смета доходов и расходов на содержание ДПК "ДСК ДЮНЫ" на 2022 г.</t>
  </si>
  <si>
    <t>Ед.изм</t>
  </si>
  <si>
    <t>руб</t>
  </si>
  <si>
    <t>ВОДОСНАБЖЕНИЕ</t>
  </si>
  <si>
    <t>Статья расходов 4</t>
  </si>
  <si>
    <t>Общая сумма по статье:</t>
  </si>
  <si>
    <t>Ремонт дорог</t>
  </si>
  <si>
    <t>Статья расходов 10</t>
  </si>
  <si>
    <t>Статья расходов 9</t>
  </si>
  <si>
    <t>Статья расходов 8</t>
  </si>
  <si>
    <t>Статья расходов 6</t>
  </si>
  <si>
    <t>Статья расходов 7</t>
  </si>
  <si>
    <t>Статья расходов 5</t>
  </si>
  <si>
    <t xml:space="preserve">Расход электроэнергии (правление, освещение) </t>
  </si>
  <si>
    <t>УБОРКА СНЕГА В ЗИМНИЙ ПЕРИОД</t>
  </si>
  <si>
    <t>Уборка снега, расчистка дорог в зимний период</t>
  </si>
  <si>
    <t>Примечания, краткое ФЭО</t>
  </si>
  <si>
    <t>Ремонт Главной дороги</t>
  </si>
  <si>
    <t>Статья дохода 3</t>
  </si>
  <si>
    <t>Питьевой водопровод</t>
  </si>
  <si>
    <t>Дренаж, канавы, мелиорация</t>
  </si>
  <si>
    <t>Вывоз ТБО (май-октябрь)</t>
  </si>
  <si>
    <t>Вне сметы</t>
  </si>
  <si>
    <t>Фонд заработной платы</t>
  </si>
  <si>
    <t>Спил деревьев и кустарников на местах общего пользования (МОП), измельчение и утилизация</t>
  </si>
  <si>
    <t>Вывоз ТБО (январь-апрель,ноябрь-декабрь)</t>
  </si>
  <si>
    <t>Статья доходов 13</t>
  </si>
  <si>
    <t>Непредвиденные расходы: Ремонт аварий трасс питьевого водопровода, замена тройников отводов ("ершей" ) в случае аварии и тд, устранение аварий на электросетях.</t>
  </si>
  <si>
    <t>Устранение аварии на водопроводе состоит из следующих частей: трактор + работа сантехника + расходники. Ремонт аварии в среднем обходится в 20000р. Сметой заложено устранение 12ти аварий водопровода или иных не предвиденных расходов.</t>
  </si>
  <si>
    <t>Членские взносы проживающих менее 6 месяцев в году (летники)</t>
  </si>
  <si>
    <t>Целевой взнос на ремонт поливного водопровода</t>
  </si>
  <si>
    <t>Установка уличных светильников (комплект)</t>
  </si>
  <si>
    <t>Плановый доход от взносов по оплате потребления питьевой воды, расходуемый на электроэнергию и отопление скважины.</t>
  </si>
  <si>
    <t xml:space="preserve">Оплата за воду 30р/м3.  Ожидаемый средний годовой доход из расчета потребления 120м3 сутки =  3600р/сут. </t>
  </si>
  <si>
    <t>Часть процесса ремонта дорог.</t>
  </si>
  <si>
    <t xml:space="preserve">Ежегодный взнос только с пользователей поливного водопровода. </t>
  </si>
  <si>
    <t>Обслуживание поливного водопровода ежегодное</t>
  </si>
  <si>
    <t>Договор на реконструкцию водокачки поливного в/в</t>
  </si>
  <si>
    <t>На разовые целевые взносы пользователей поливного водопровода. Работы по замене насоса. Установка автоматики. Замена обвязки.</t>
  </si>
  <si>
    <t>План доходов от иных взносов: поливного водопровода, субботников и тд</t>
  </si>
  <si>
    <t>участ</t>
  </si>
  <si>
    <t xml:space="preserve">ДПК "ДСК ДЮНЫ" Протокол № ___ от "____" _____ 20___г. </t>
  </si>
  <si>
    <t>Дополнительные членские взносы проживающих круглогодично или часто приезжаючих в осенне-зимний-весенный период (зимники)</t>
  </si>
  <si>
    <t>Членский взнос зимника =  взнос летника 12500р + 5000р на вывоз мусора зимой.+ ЗП дворника, коменданта, охраны + зимние не предвиденные расходы</t>
  </si>
  <si>
    <t xml:space="preserve">План доходов от членских взносов на 2023г. </t>
  </si>
  <si>
    <t>План доходов от целевых взносов на 2023г.</t>
  </si>
  <si>
    <t>Целевой взнос на ремонт Главной дороги</t>
  </si>
  <si>
    <t>Разовый целевой взнос на ремонт Главной дороги. Взнос минимальный 5000р.</t>
  </si>
  <si>
    <t>Разовый целевой взнос только с пользователей поливного водопровода = 1250р на ремонт водокачки - установка автоматики иновой запорной арматуры</t>
  </si>
  <si>
    <t>План расходов членских взносов на 2023год</t>
  </si>
  <si>
    <t>4 раза в месяц х 6 мес = 24 уборки + 6 дополнительных уборок в снежную зиму. Большее колличество финансируется из статьи 8.1</t>
  </si>
  <si>
    <t>Основная оплата за вывоз мусора за 6 месяцев (май-октябрь) 500р/мес</t>
  </si>
  <si>
    <t>Оплата вывоза мусора в осенние-зимний-весенний период 500р/мес</t>
  </si>
  <si>
    <t xml:space="preserve">Ремонт остальных дорог, кроме Главной, отсыпка щебнем, крошкой, отсевом, трамбовка. Текущий ежегодный ремонт. Дорога после ремонта - отсыпка щпс или щебнем. Машина ЩПС 10 тонн - цена 12000р + работы 4000р = 16000р - на 20 м.пог дороги шириной 4м. Заложенной суммы хватит на отсыпку ориентировочно 1,6км дорог.  </t>
  </si>
  <si>
    <t>План расходов целевых взносов на 2023год</t>
  </si>
  <si>
    <t xml:space="preserve">Укладка асфальта шириной 5м на 290м.пог из расчета 1500р м2. Предварительно от КПП до Пяти углов. </t>
  </si>
  <si>
    <t>Монтаж + материалы</t>
  </si>
  <si>
    <t>Обслуживание питьевого водопровода ежегодное</t>
  </si>
  <si>
    <t>Председатель 25000р, бухгалтер, юрист, комендант 24000р , дворник 24000р., вахтер 3 чел х 20000р.мес</t>
  </si>
  <si>
    <t>год</t>
  </si>
</sst>
</file>

<file path=xl/styles.xml><?xml version="1.0" encoding="utf-8"?>
<styleSheet xmlns="http://schemas.openxmlformats.org/spreadsheetml/2006/main">
  <numFmts count="1">
    <numFmt numFmtId="164" formatCode="###0.0;###0.0"/>
  </numFmts>
  <fonts count="11">
    <font>
      <sz val="10"/>
      <color rgb="FF000000"/>
      <name val="Times New Roman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0">
    <xf numFmtId="0" fontId="0" fillId="2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top" wrapText="1"/>
    </xf>
    <xf numFmtId="164" fontId="1" fillId="2" borderId="1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right" vertical="top" wrapText="1"/>
    </xf>
    <xf numFmtId="0" fontId="1" fillId="2" borderId="9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vertical="top" wrapText="1"/>
    </xf>
    <xf numFmtId="0" fontId="4" fillId="2" borderId="2" xfId="0" applyFont="1" applyFill="1" applyBorder="1" applyAlignment="1">
      <alignment horizontal="right" vertical="top" wrapText="1"/>
    </xf>
    <xf numFmtId="0" fontId="1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 vertical="top" wrapText="1"/>
    </xf>
    <xf numFmtId="164" fontId="1" fillId="2" borderId="4" xfId="0" applyNumberFormat="1" applyFont="1" applyFill="1" applyBorder="1" applyAlignment="1">
      <alignment horizontal="left" vertical="top" wrapText="1"/>
    </xf>
    <xf numFmtId="164" fontId="1" fillId="2" borderId="12" xfId="0" applyNumberFormat="1" applyFont="1" applyFill="1" applyBorder="1" applyAlignment="1">
      <alignment horizontal="left" vertical="top" wrapText="1"/>
    </xf>
    <xf numFmtId="4" fontId="7" fillId="3" borderId="2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left" vertical="top" wrapText="1"/>
    </xf>
    <xf numFmtId="0" fontId="3" fillId="2" borderId="6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4" fontId="1" fillId="2" borderId="2" xfId="0" applyNumberFormat="1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left" vertical="top" wrapText="1"/>
    </xf>
    <xf numFmtId="164" fontId="1" fillId="2" borderId="17" xfId="0" applyNumberFormat="1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1" fillId="2" borderId="18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4" fontId="7" fillId="3" borderId="2" xfId="0" applyNumberFormat="1" applyFont="1" applyFill="1" applyBorder="1" applyAlignment="1">
      <alignment horizontal="center" vertical="top" wrapText="1"/>
    </xf>
    <xf numFmtId="164" fontId="4" fillId="2" borderId="1" xfId="0" applyNumberFormat="1" applyFont="1" applyFill="1" applyBorder="1" applyAlignment="1">
      <alignment horizontal="center" vertical="top" wrapText="1"/>
    </xf>
    <xf numFmtId="4" fontId="4" fillId="2" borderId="2" xfId="0" applyNumberFormat="1" applyFont="1" applyFill="1" applyBorder="1" applyAlignment="1">
      <alignment horizontal="right" vertical="top" wrapText="1"/>
    </xf>
    <xf numFmtId="49" fontId="4" fillId="2" borderId="4" xfId="0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64" fontId="1" fillId="2" borderId="8" xfId="0" applyNumberFormat="1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center" vertical="top"/>
    </xf>
    <xf numFmtId="0" fontId="4" fillId="2" borderId="13" xfId="0" applyFont="1" applyFill="1" applyBorder="1" applyAlignment="1">
      <alignment horizontal="right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right" vertical="top" wrapText="1"/>
    </xf>
    <xf numFmtId="0" fontId="2" fillId="2" borderId="11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/>
    </xf>
    <xf numFmtId="164" fontId="8" fillId="3" borderId="11" xfId="0" applyNumberFormat="1" applyFont="1" applyFill="1" applyBorder="1" applyAlignment="1">
      <alignment horizontal="center" vertical="top" wrapText="1"/>
    </xf>
    <xf numFmtId="164" fontId="8" fillId="3" borderId="16" xfId="0" applyNumberFormat="1" applyFont="1" applyFill="1" applyBorder="1" applyAlignment="1">
      <alignment horizontal="center" vertical="top" wrapText="1"/>
    </xf>
    <xf numFmtId="164" fontId="8" fillId="3" borderId="12" xfId="0" applyNumberFormat="1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right" vertical="top" wrapText="1"/>
    </xf>
    <xf numFmtId="0" fontId="3" fillId="2" borderId="14" xfId="0" applyFont="1" applyFill="1" applyBorder="1" applyAlignment="1">
      <alignment horizontal="right" vertical="top" wrapText="1"/>
    </xf>
    <xf numFmtId="0" fontId="3" fillId="2" borderId="8" xfId="0" applyFont="1" applyFill="1" applyBorder="1" applyAlignment="1">
      <alignment horizontal="right" vertical="top" wrapText="1"/>
    </xf>
    <xf numFmtId="0" fontId="6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right" vertical="top" wrapText="1"/>
    </xf>
    <xf numFmtId="0" fontId="3" fillId="2" borderId="3" xfId="0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right" vertical="top" wrapText="1"/>
    </xf>
    <xf numFmtId="0" fontId="1" fillId="2" borderId="19" xfId="0" applyFont="1" applyFill="1" applyBorder="1" applyAlignment="1">
      <alignment horizontal="left" vertical="top" wrapText="1"/>
    </xf>
    <xf numFmtId="0" fontId="8" fillId="3" borderId="11" xfId="0" applyFont="1" applyFill="1" applyBorder="1" applyAlignment="1">
      <alignment horizontal="center" vertical="top"/>
    </xf>
    <xf numFmtId="0" fontId="8" fillId="3" borderId="16" xfId="0" applyFont="1" applyFill="1" applyBorder="1" applyAlignment="1">
      <alignment horizontal="center" vertical="top"/>
    </xf>
    <xf numFmtId="0" fontId="1" fillId="2" borderId="2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1" fillId="3" borderId="3" xfId="0" applyFont="1" applyFill="1" applyBorder="1" applyAlignment="1">
      <alignment horizontal="left" vertical="top" wrapText="1"/>
    </xf>
    <xf numFmtId="0" fontId="1" fillId="3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tabSelected="1" view="pageBreakPreview" topLeftCell="A31" zoomScale="60" zoomScaleNormal="70" workbookViewId="0">
      <selection activeCell="H38" sqref="H38"/>
    </sheetView>
  </sheetViews>
  <sheetFormatPr defaultRowHeight="15.75"/>
  <cols>
    <col min="1" max="1" width="25.83203125" style="1" customWidth="1"/>
    <col min="2" max="2" width="14.1640625" style="1" customWidth="1"/>
    <col min="3" max="3" width="73" style="1" customWidth="1"/>
    <col min="4" max="4" width="16.5" style="1" customWidth="1"/>
    <col min="5" max="5" width="8.5" style="17" customWidth="1"/>
    <col min="6" max="6" width="15.83203125" style="1" customWidth="1"/>
    <col min="7" max="7" width="29.5" style="1" customWidth="1"/>
    <col min="8" max="8" width="86.1640625" style="9" customWidth="1"/>
    <col min="9" max="9" width="25.5" style="1" customWidth="1"/>
    <col min="10" max="16384" width="9.33203125" style="1"/>
  </cols>
  <sheetData>
    <row r="1" spans="1:8" ht="25.5" customHeight="1">
      <c r="B1" s="2"/>
      <c r="C1" s="2"/>
      <c r="D1" s="46" t="s">
        <v>0</v>
      </c>
      <c r="E1" s="46"/>
      <c r="F1" s="46"/>
      <c r="G1" s="46"/>
    </row>
    <row r="2" spans="1:8" ht="27" customHeight="1">
      <c r="D2" s="47" t="s">
        <v>60</v>
      </c>
      <c r="E2" s="47"/>
      <c r="F2" s="47"/>
      <c r="G2" s="47"/>
    </row>
    <row r="3" spans="1:8" ht="34.5" customHeight="1">
      <c r="D3" s="47" t="s">
        <v>12</v>
      </c>
      <c r="E3" s="47"/>
      <c r="F3" s="47"/>
      <c r="G3" s="47"/>
    </row>
    <row r="4" spans="1:8">
      <c r="A4" s="8" t="s">
        <v>19</v>
      </c>
    </row>
    <row r="5" spans="1:8" ht="37.5" customHeight="1">
      <c r="A5" s="74" t="s">
        <v>18</v>
      </c>
      <c r="B5" s="75"/>
      <c r="C5" s="75"/>
      <c r="D5" s="75"/>
      <c r="E5" s="75"/>
      <c r="F5" s="76"/>
      <c r="G5" s="25">
        <f>SUM(G7,G10,G13)</f>
        <v>9104500</v>
      </c>
      <c r="H5" s="20" t="s">
        <v>35</v>
      </c>
    </row>
    <row r="6" spans="1:8" ht="31.5">
      <c r="A6" s="4" t="s">
        <v>2</v>
      </c>
      <c r="B6" s="77" t="s">
        <v>3</v>
      </c>
      <c r="C6" s="78"/>
      <c r="D6" s="5" t="s">
        <v>4</v>
      </c>
      <c r="E6" s="10" t="s">
        <v>20</v>
      </c>
      <c r="F6" s="10" t="s">
        <v>13</v>
      </c>
      <c r="G6" s="11" t="s">
        <v>5</v>
      </c>
      <c r="H6" s="19"/>
    </row>
    <row r="7" spans="1:8" ht="20.25">
      <c r="A7" s="30" t="s">
        <v>1</v>
      </c>
      <c r="B7" s="70" t="s">
        <v>63</v>
      </c>
      <c r="C7" s="71"/>
      <c r="D7" s="71"/>
      <c r="E7" s="71"/>
      <c r="F7" s="72"/>
      <c r="G7" s="35">
        <f>SUM(G8:G9)</f>
        <v>6362500</v>
      </c>
      <c r="H7" s="19"/>
    </row>
    <row r="8" spans="1:8" s="9" customFormat="1" ht="52.5" customHeight="1">
      <c r="A8" s="36">
        <v>1.1000000000000001</v>
      </c>
      <c r="B8" s="73" t="s">
        <v>61</v>
      </c>
      <c r="C8" s="60"/>
      <c r="D8" s="3">
        <v>5000</v>
      </c>
      <c r="E8" s="6" t="s">
        <v>59</v>
      </c>
      <c r="F8" s="3">
        <v>160</v>
      </c>
      <c r="G8" s="12">
        <f>D8*F8</f>
        <v>800000</v>
      </c>
      <c r="H8" s="19" t="s">
        <v>62</v>
      </c>
    </row>
    <row r="9" spans="1:8" ht="36" customHeight="1">
      <c r="A9" s="36">
        <v>1.2</v>
      </c>
      <c r="B9" s="73" t="s">
        <v>48</v>
      </c>
      <c r="C9" s="60"/>
      <c r="D9" s="3">
        <v>12500</v>
      </c>
      <c r="E9" s="6" t="s">
        <v>59</v>
      </c>
      <c r="F9" s="3">
        <v>445</v>
      </c>
      <c r="G9" s="12">
        <f>D9*F9</f>
        <v>5562500</v>
      </c>
      <c r="H9" s="19"/>
    </row>
    <row r="10" spans="1:8" ht="20.25">
      <c r="A10" s="30" t="s">
        <v>14</v>
      </c>
      <c r="B10" s="70" t="s">
        <v>64</v>
      </c>
      <c r="C10" s="71"/>
      <c r="D10" s="71"/>
      <c r="E10" s="71"/>
      <c r="F10" s="72"/>
      <c r="G10" s="35">
        <f>SUM(G11:G12)</f>
        <v>2475000</v>
      </c>
      <c r="H10" s="19"/>
    </row>
    <row r="11" spans="1:8" ht="31.5">
      <c r="A11" s="36">
        <v>2.1</v>
      </c>
      <c r="B11" s="73" t="s">
        <v>65</v>
      </c>
      <c r="C11" s="60"/>
      <c r="D11" s="3">
        <v>5000</v>
      </c>
      <c r="E11" s="6" t="s">
        <v>59</v>
      </c>
      <c r="F11" s="3">
        <v>445</v>
      </c>
      <c r="G11" s="12">
        <f>D11*F11</f>
        <v>2225000</v>
      </c>
      <c r="H11" s="45" t="s">
        <v>66</v>
      </c>
    </row>
    <row r="12" spans="1:8" ht="47.25">
      <c r="A12" s="36">
        <v>2.2000000000000002</v>
      </c>
      <c r="B12" s="73" t="s">
        <v>49</v>
      </c>
      <c r="C12" s="60"/>
      <c r="D12" s="3">
        <v>1250</v>
      </c>
      <c r="E12" s="6" t="s">
        <v>59</v>
      </c>
      <c r="F12" s="3">
        <v>200</v>
      </c>
      <c r="G12" s="12">
        <f>D12*F12</f>
        <v>250000</v>
      </c>
      <c r="H12" s="19" t="s">
        <v>67</v>
      </c>
    </row>
    <row r="13" spans="1:8" ht="20.25">
      <c r="A13" s="30" t="s">
        <v>37</v>
      </c>
      <c r="B13" s="70" t="s">
        <v>58</v>
      </c>
      <c r="C13" s="71"/>
      <c r="D13" s="71"/>
      <c r="E13" s="71"/>
      <c r="F13" s="72"/>
      <c r="G13" s="35">
        <f>SUM(G15:G15)</f>
        <v>267000</v>
      </c>
      <c r="H13" s="19"/>
    </row>
    <row r="14" spans="1:8">
      <c r="A14" s="36">
        <v>3.1</v>
      </c>
      <c r="B14" s="73" t="s">
        <v>55</v>
      </c>
      <c r="C14" s="60"/>
      <c r="D14" s="3">
        <v>600</v>
      </c>
      <c r="E14" s="6" t="s">
        <v>59</v>
      </c>
      <c r="F14" s="3">
        <v>200</v>
      </c>
      <c r="G14" s="12">
        <f>D14*F14</f>
        <v>120000</v>
      </c>
      <c r="H14" s="19" t="s">
        <v>54</v>
      </c>
    </row>
    <row r="15" spans="1:8">
      <c r="A15" s="36">
        <v>3.2</v>
      </c>
      <c r="B15" s="73" t="s">
        <v>76</v>
      </c>
      <c r="C15" s="60"/>
      <c r="D15" s="3">
        <v>600</v>
      </c>
      <c r="E15" s="6" t="s">
        <v>59</v>
      </c>
      <c r="F15" s="3">
        <v>445</v>
      </c>
      <c r="G15" s="12">
        <f>D15*F15</f>
        <v>267000</v>
      </c>
      <c r="H15" s="19" t="s">
        <v>54</v>
      </c>
    </row>
    <row r="16" spans="1:8" ht="32.25" customHeight="1">
      <c r="A16" s="56" t="s">
        <v>68</v>
      </c>
      <c r="B16" s="57"/>
      <c r="C16" s="57"/>
      <c r="D16" s="57"/>
      <c r="E16" s="57"/>
      <c r="F16" s="58"/>
      <c r="G16" s="35">
        <f>SUM(G17,G19,G20,G22,G24,G27,G31)</f>
        <v>5570000</v>
      </c>
      <c r="H16" s="19"/>
    </row>
    <row r="17" spans="1:8" ht="31.5">
      <c r="A17" s="18" t="s">
        <v>15</v>
      </c>
      <c r="B17" s="59" t="s">
        <v>16</v>
      </c>
      <c r="C17" s="60"/>
      <c r="D17" s="61" t="s">
        <v>24</v>
      </c>
      <c r="E17" s="62"/>
      <c r="F17" s="63"/>
      <c r="G17" s="37">
        <f>G18</f>
        <v>1300000</v>
      </c>
      <c r="H17" s="19" t="s">
        <v>77</v>
      </c>
    </row>
    <row r="18" spans="1:8">
      <c r="A18" s="15"/>
      <c r="B18" s="38">
        <v>1.1000000000000001</v>
      </c>
      <c r="C18" s="59" t="s">
        <v>42</v>
      </c>
      <c r="D18" s="69"/>
      <c r="E18" s="69"/>
      <c r="F18" s="60"/>
      <c r="G18" s="29">
        <v>1300000</v>
      </c>
      <c r="H18" s="19"/>
    </row>
    <row r="19" spans="1:8" ht="38.25" customHeight="1">
      <c r="A19" s="27" t="s">
        <v>17</v>
      </c>
      <c r="B19" s="67" t="s">
        <v>6</v>
      </c>
      <c r="C19" s="60"/>
      <c r="D19" s="61" t="s">
        <v>24</v>
      </c>
      <c r="E19" s="62"/>
      <c r="F19" s="63"/>
      <c r="G19" s="16">
        <v>200000</v>
      </c>
      <c r="H19" s="19"/>
    </row>
    <row r="20" spans="1:8">
      <c r="A20" s="39" t="s">
        <v>23</v>
      </c>
      <c r="B20" s="59" t="s">
        <v>33</v>
      </c>
      <c r="C20" s="60"/>
      <c r="D20" s="61" t="s">
        <v>24</v>
      </c>
      <c r="E20" s="62"/>
      <c r="F20" s="63"/>
      <c r="G20" s="16">
        <f>G21</f>
        <v>360000</v>
      </c>
      <c r="H20" s="19"/>
    </row>
    <row r="21" spans="1:8" ht="31.5">
      <c r="A21" s="3"/>
      <c r="B21" s="7">
        <v>4.0999999999999996</v>
      </c>
      <c r="C21" s="14" t="s">
        <v>34</v>
      </c>
      <c r="D21" s="6">
        <v>12000</v>
      </c>
      <c r="E21" s="6" t="s">
        <v>21</v>
      </c>
      <c r="F21" s="6">
        <v>30</v>
      </c>
      <c r="G21" s="12">
        <f>D21*F21</f>
        <v>360000</v>
      </c>
      <c r="H21" s="19" t="s">
        <v>69</v>
      </c>
    </row>
    <row r="22" spans="1:8">
      <c r="A22" s="39" t="s">
        <v>31</v>
      </c>
      <c r="B22" s="67" t="s">
        <v>7</v>
      </c>
      <c r="C22" s="60"/>
      <c r="D22" s="61" t="s">
        <v>24</v>
      </c>
      <c r="E22" s="62"/>
      <c r="F22" s="63"/>
      <c r="G22" s="16">
        <f>G23</f>
        <v>150000</v>
      </c>
      <c r="H22" s="19"/>
    </row>
    <row r="23" spans="1:8">
      <c r="A23" s="3"/>
      <c r="B23" s="7">
        <v>5.0999999999999996</v>
      </c>
      <c r="C23" s="14" t="s">
        <v>32</v>
      </c>
      <c r="D23" s="6">
        <v>150000</v>
      </c>
      <c r="E23" s="6" t="s">
        <v>21</v>
      </c>
      <c r="F23" s="6">
        <v>1</v>
      </c>
      <c r="G23" s="12">
        <f>D23*F23</f>
        <v>150000</v>
      </c>
      <c r="H23" s="19"/>
    </row>
    <row r="24" spans="1:8">
      <c r="A24" s="39" t="s">
        <v>29</v>
      </c>
      <c r="B24" s="67" t="s">
        <v>8</v>
      </c>
      <c r="C24" s="60"/>
      <c r="D24" s="61" t="s">
        <v>24</v>
      </c>
      <c r="E24" s="62"/>
      <c r="F24" s="63"/>
      <c r="G24" s="16">
        <f>SUM(G25:G26)</f>
        <v>1860000</v>
      </c>
      <c r="H24" s="19"/>
    </row>
    <row r="25" spans="1:8">
      <c r="A25" s="3"/>
      <c r="B25" s="7">
        <v>6.1</v>
      </c>
      <c r="C25" s="14" t="s">
        <v>40</v>
      </c>
      <c r="D25" s="79">
        <f>G25/F25</f>
        <v>3033.7078651685392</v>
      </c>
      <c r="E25" s="6" t="s">
        <v>21</v>
      </c>
      <c r="F25" s="6">
        <v>445</v>
      </c>
      <c r="G25" s="12">
        <v>1350000</v>
      </c>
      <c r="H25" s="13" t="s">
        <v>70</v>
      </c>
    </row>
    <row r="26" spans="1:8">
      <c r="A26" s="3"/>
      <c r="B26" s="7">
        <v>6.2</v>
      </c>
      <c r="C26" s="14" t="s">
        <v>44</v>
      </c>
      <c r="D26" s="6">
        <v>3000</v>
      </c>
      <c r="E26" s="6" t="s">
        <v>21</v>
      </c>
      <c r="F26" s="6">
        <v>170</v>
      </c>
      <c r="G26" s="12">
        <f>D26*F26</f>
        <v>510000</v>
      </c>
      <c r="H26" s="13" t="s">
        <v>71</v>
      </c>
    </row>
    <row r="27" spans="1:8">
      <c r="A27" s="18" t="s">
        <v>30</v>
      </c>
      <c r="B27" s="68" t="s">
        <v>9</v>
      </c>
      <c r="C27" s="60"/>
      <c r="D27" s="61" t="s">
        <v>24</v>
      </c>
      <c r="E27" s="62"/>
      <c r="F27" s="63"/>
      <c r="G27" s="16">
        <f>SUM(G28:G30)</f>
        <v>1450000</v>
      </c>
      <c r="H27" s="19"/>
    </row>
    <row r="28" spans="1:8" ht="96" customHeight="1">
      <c r="A28" s="13"/>
      <c r="B28" s="24">
        <v>7.1</v>
      </c>
      <c r="C28" s="14" t="s">
        <v>25</v>
      </c>
      <c r="D28" s="6">
        <v>1000000</v>
      </c>
      <c r="E28" s="6" t="s">
        <v>21</v>
      </c>
      <c r="F28" s="6">
        <v>1</v>
      </c>
      <c r="G28" s="12">
        <f>D28*F28</f>
        <v>1000000</v>
      </c>
      <c r="H28" s="19" t="s">
        <v>72</v>
      </c>
    </row>
    <row r="29" spans="1:8">
      <c r="A29" s="15"/>
      <c r="B29" s="23">
        <v>7.2</v>
      </c>
      <c r="C29" s="14" t="s">
        <v>39</v>
      </c>
      <c r="D29" s="6">
        <v>250000</v>
      </c>
      <c r="E29" s="6" t="s">
        <v>21</v>
      </c>
      <c r="F29" s="6">
        <v>1</v>
      </c>
      <c r="G29" s="12">
        <f t="shared" ref="G29:G30" si="0">D29*F29</f>
        <v>250000</v>
      </c>
      <c r="H29" s="19" t="s">
        <v>53</v>
      </c>
    </row>
    <row r="30" spans="1:8" ht="31.5">
      <c r="A30" s="15"/>
      <c r="B30" s="23">
        <v>7.3</v>
      </c>
      <c r="C30" s="14" t="s">
        <v>43</v>
      </c>
      <c r="D30" s="6">
        <v>200000</v>
      </c>
      <c r="E30" s="6" t="s">
        <v>21</v>
      </c>
      <c r="F30" s="6">
        <v>1</v>
      </c>
      <c r="G30" s="12">
        <f t="shared" si="0"/>
        <v>200000</v>
      </c>
      <c r="H30" s="34" t="s">
        <v>10</v>
      </c>
    </row>
    <row r="31" spans="1:8">
      <c r="A31" s="18" t="s">
        <v>28</v>
      </c>
      <c r="B31" s="67" t="s">
        <v>11</v>
      </c>
      <c r="C31" s="60"/>
      <c r="D31" s="61" t="s">
        <v>24</v>
      </c>
      <c r="E31" s="62"/>
      <c r="F31" s="63"/>
      <c r="G31" s="16">
        <f>G32</f>
        <v>250000</v>
      </c>
      <c r="H31" s="19"/>
    </row>
    <row r="32" spans="1:8" ht="66.75" customHeight="1">
      <c r="A32" s="13"/>
      <c r="B32" s="23">
        <v>8.1</v>
      </c>
      <c r="C32" s="14" t="s">
        <v>46</v>
      </c>
      <c r="D32" s="6">
        <v>250000</v>
      </c>
      <c r="E32" s="6" t="s">
        <v>78</v>
      </c>
      <c r="F32" s="6">
        <v>1</v>
      </c>
      <c r="G32" s="12">
        <f>D32*F32</f>
        <v>250000</v>
      </c>
      <c r="H32" s="19" t="s">
        <v>47</v>
      </c>
    </row>
    <row r="33" spans="1:8" ht="32.25" customHeight="1">
      <c r="A33" s="56" t="s">
        <v>73</v>
      </c>
      <c r="B33" s="57"/>
      <c r="C33" s="57"/>
      <c r="D33" s="57"/>
      <c r="E33" s="57"/>
      <c r="F33" s="58"/>
      <c r="G33" s="35">
        <f>SUM(G34,G36,)</f>
        <v>2850000</v>
      </c>
      <c r="H33" s="26"/>
    </row>
    <row r="34" spans="1:8">
      <c r="A34" s="21" t="s">
        <v>27</v>
      </c>
      <c r="B34" s="59" t="s">
        <v>22</v>
      </c>
      <c r="C34" s="60"/>
      <c r="D34" s="61" t="s">
        <v>24</v>
      </c>
      <c r="E34" s="62"/>
      <c r="F34" s="63"/>
      <c r="G34" s="16">
        <f>SUM(G35:G35)</f>
        <v>275000</v>
      </c>
      <c r="H34" s="19"/>
    </row>
    <row r="35" spans="1:8" ht="31.5">
      <c r="A35" s="3"/>
      <c r="B35" s="7">
        <v>9.1</v>
      </c>
      <c r="C35" s="14" t="s">
        <v>56</v>
      </c>
      <c r="D35" s="6">
        <v>275000</v>
      </c>
      <c r="E35" s="6" t="s">
        <v>21</v>
      </c>
      <c r="F35" s="6">
        <v>1</v>
      </c>
      <c r="G35" s="12">
        <f>D35*F35</f>
        <v>275000</v>
      </c>
      <c r="H35" s="19" t="s">
        <v>57</v>
      </c>
    </row>
    <row r="36" spans="1:8">
      <c r="A36" s="27" t="s">
        <v>26</v>
      </c>
      <c r="B36" s="64" t="s">
        <v>9</v>
      </c>
      <c r="C36" s="52"/>
      <c r="D36" s="53" t="s">
        <v>24</v>
      </c>
      <c r="E36" s="54"/>
      <c r="F36" s="55"/>
      <c r="G36" s="42">
        <f>SUM(G37:G38)</f>
        <v>2575000</v>
      </c>
      <c r="H36" s="28"/>
    </row>
    <row r="37" spans="1:8" ht="72.75" customHeight="1">
      <c r="A37" s="13"/>
      <c r="B37" s="24">
        <v>10.1</v>
      </c>
      <c r="C37" s="14" t="s">
        <v>36</v>
      </c>
      <c r="D37" s="6">
        <v>5000</v>
      </c>
      <c r="E37" s="6" t="s">
        <v>21</v>
      </c>
      <c r="F37" s="6">
        <v>445</v>
      </c>
      <c r="G37" s="12">
        <f t="shared" ref="G37:G38" si="1">D37*F37</f>
        <v>2225000</v>
      </c>
      <c r="H37" s="19" t="s">
        <v>74</v>
      </c>
    </row>
    <row r="38" spans="1:8">
      <c r="A38" s="22"/>
      <c r="B38" s="40">
        <v>10.199999999999999</v>
      </c>
      <c r="C38" s="14" t="s">
        <v>50</v>
      </c>
      <c r="D38" s="6">
        <v>7000</v>
      </c>
      <c r="E38" s="6" t="s">
        <v>21</v>
      </c>
      <c r="F38" s="6">
        <v>50</v>
      </c>
      <c r="G38" s="12">
        <f t="shared" si="1"/>
        <v>350000</v>
      </c>
      <c r="H38" s="19" t="s">
        <v>75</v>
      </c>
    </row>
    <row r="39" spans="1:8">
      <c r="E39" s="41"/>
    </row>
    <row r="40" spans="1:8" ht="20.25">
      <c r="A40" s="65" t="s">
        <v>41</v>
      </c>
      <c r="B40" s="66"/>
      <c r="C40" s="66"/>
      <c r="D40" s="66"/>
      <c r="E40" s="66"/>
      <c r="F40" s="66"/>
      <c r="G40" s="66"/>
      <c r="H40" s="66"/>
    </row>
    <row r="41" spans="1:8">
      <c r="A41" s="27" t="s">
        <v>45</v>
      </c>
      <c r="B41" s="51" t="s">
        <v>38</v>
      </c>
      <c r="C41" s="52"/>
      <c r="D41" s="53" t="s">
        <v>24</v>
      </c>
      <c r="E41" s="54"/>
      <c r="F41" s="55"/>
      <c r="G41" s="42">
        <f>G42</f>
        <v>1314000</v>
      </c>
      <c r="H41" s="28"/>
    </row>
    <row r="42" spans="1:8" ht="69" customHeight="1">
      <c r="A42" s="13"/>
      <c r="B42" s="31">
        <v>11.1</v>
      </c>
      <c r="C42" s="32" t="s">
        <v>51</v>
      </c>
      <c r="D42" s="43">
        <v>3600</v>
      </c>
      <c r="E42" s="43" t="s">
        <v>21</v>
      </c>
      <c r="F42" s="43">
        <v>365</v>
      </c>
      <c r="G42" s="44">
        <f>D42*F42</f>
        <v>1314000</v>
      </c>
      <c r="H42" s="33" t="s">
        <v>52</v>
      </c>
    </row>
    <row r="43" spans="1:8" ht="47.25" customHeight="1">
      <c r="A43" s="13"/>
      <c r="B43" s="48"/>
      <c r="C43" s="49"/>
      <c r="D43" s="49"/>
      <c r="E43" s="49"/>
      <c r="F43" s="49"/>
      <c r="G43" s="49"/>
      <c r="H43" s="50"/>
    </row>
  </sheetData>
  <mergeCells count="39">
    <mergeCell ref="A5:F5"/>
    <mergeCell ref="B6:C6"/>
    <mergeCell ref="B7:F7"/>
    <mergeCell ref="B8:C8"/>
    <mergeCell ref="B9:C9"/>
    <mergeCell ref="B17:C17"/>
    <mergeCell ref="C18:F18"/>
    <mergeCell ref="B10:F10"/>
    <mergeCell ref="B11:C11"/>
    <mergeCell ref="B12:C12"/>
    <mergeCell ref="A16:F16"/>
    <mergeCell ref="B13:F13"/>
    <mergeCell ref="B15:C15"/>
    <mergeCell ref="B14:C14"/>
    <mergeCell ref="B20:C20"/>
    <mergeCell ref="B22:C22"/>
    <mergeCell ref="B24:C24"/>
    <mergeCell ref="B19:C19"/>
    <mergeCell ref="D22:F22"/>
    <mergeCell ref="D31:F31"/>
    <mergeCell ref="D27:F27"/>
    <mergeCell ref="D24:F24"/>
    <mergeCell ref="B27:C27"/>
    <mergeCell ref="D1:G1"/>
    <mergeCell ref="D2:G2"/>
    <mergeCell ref="D3:G3"/>
    <mergeCell ref="B43:H43"/>
    <mergeCell ref="B41:C41"/>
    <mergeCell ref="D41:F41"/>
    <mergeCell ref="A33:F33"/>
    <mergeCell ref="B34:C34"/>
    <mergeCell ref="D34:F34"/>
    <mergeCell ref="B36:C36"/>
    <mergeCell ref="D36:F36"/>
    <mergeCell ref="A40:H40"/>
    <mergeCell ref="D17:F17"/>
    <mergeCell ref="D19:F19"/>
    <mergeCell ref="B31:C31"/>
    <mergeCell ref="D20:F20"/>
  </mergeCells>
  <pageMargins left="0.31496062992125984" right="0.31496062992125984" top="0.35433070866141736" bottom="0.35433070866141736" header="0.31496062992125984" footer="0.31496062992125984"/>
  <pageSetup paperSize="9" scale="53" fitToHeight="2" orientation="landscape" verticalDpi="0" r:id="rId1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Проект (Смета 2021 год)</dc:title>
  <dc:creator>PetrOss</dc:creator>
  <cp:lastModifiedBy>Петр Валерьевич Осипенко (РОСЬ)</cp:lastModifiedBy>
  <cp:lastPrinted>2021-08-02T15:41:13Z</cp:lastPrinted>
  <dcterms:created xsi:type="dcterms:W3CDTF">2021-07-31T23:29:06Z</dcterms:created>
  <dcterms:modified xsi:type="dcterms:W3CDTF">2022-08-14T19:28:37Z</dcterms:modified>
</cp:coreProperties>
</file>